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65" windowHeight="8835" activeTab="0"/>
  </bookViews>
  <sheets>
    <sheet name="W&amp;B" sheetId="1" r:id="rId1"/>
    <sheet name="V-speeds" sheetId="2" r:id="rId2"/>
  </sheets>
  <definedNames/>
  <calcPr fullCalcOnLoad="1"/>
</workbook>
</file>

<file path=xl/comments1.xml><?xml version="1.0" encoding="utf-8"?>
<comments xmlns="http://schemas.openxmlformats.org/spreadsheetml/2006/main">
  <authors>
    <author>Ryan Ferguson</author>
  </authors>
  <commentList>
    <comment ref="D42" authorId="0">
      <text>
        <r>
          <rPr>
            <b/>
            <sz val="10"/>
            <rFont val="Tahoma"/>
            <family val="0"/>
          </rPr>
          <t>Estimated</t>
        </r>
        <r>
          <rPr>
            <sz val="10"/>
            <rFont val="Tahoma"/>
            <family val="0"/>
          </rPr>
          <t xml:space="preserve">
</t>
        </r>
      </text>
    </comment>
    <comment ref="D43" authorId="0">
      <text>
        <r>
          <rPr>
            <b/>
            <sz val="10"/>
            <rFont val="Tahoma"/>
            <family val="0"/>
          </rPr>
          <t>Estimated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Ryan Ferguson</author>
  </authors>
  <commentList>
    <comment ref="F10" authorId="0">
      <text>
        <r>
          <rPr>
            <b/>
            <sz val="8"/>
            <rFont val="Tahoma"/>
            <family val="0"/>
          </rPr>
          <t>Lower limit is maximum weight Vs at most forward CG. Upper limit is maximum structural cruising speed.</t>
        </r>
      </text>
    </comment>
  </commentList>
</comments>
</file>

<file path=xl/sharedStrings.xml><?xml version="1.0" encoding="utf-8"?>
<sst xmlns="http://schemas.openxmlformats.org/spreadsheetml/2006/main" count="85" uniqueCount="81">
  <si>
    <t>Item</t>
  </si>
  <si>
    <t>Weight lb.</t>
  </si>
  <si>
    <t>Arm in.</t>
  </si>
  <si>
    <t>BAGGAGE</t>
  </si>
  <si>
    <t>RF:</t>
  </si>
  <si>
    <t>Moment in.-lb. / RF</t>
  </si>
  <si>
    <t>Fuel Gallons</t>
  </si>
  <si>
    <t>Weight limitations:</t>
  </si>
  <si>
    <r>
      <t xml:space="preserve">WEIGHT AND BALANCE DATA: edit </t>
    </r>
    <r>
      <rPr>
        <b/>
        <sz val="10"/>
        <color indexed="13"/>
        <rFont val="Arial"/>
        <family val="2"/>
      </rPr>
      <t>YELLOW</t>
    </r>
    <r>
      <rPr>
        <b/>
        <sz val="10"/>
        <rFont val="Arial"/>
        <family val="2"/>
      </rPr>
      <t xml:space="preserve"> fields only.</t>
    </r>
  </si>
  <si>
    <t>V-speed</t>
  </si>
  <si>
    <t>Speed</t>
  </si>
  <si>
    <t>KTS IAS</t>
  </si>
  <si>
    <t>MPH IAS</t>
  </si>
  <si>
    <t>Remarks</t>
  </si>
  <si>
    <t>Vno</t>
  </si>
  <si>
    <t>Va</t>
  </si>
  <si>
    <t>Indicator marking</t>
  </si>
  <si>
    <t>Significance</t>
  </si>
  <si>
    <t>Never exceed</t>
  </si>
  <si>
    <t>Normal operation</t>
  </si>
  <si>
    <t>Maneuvering speed</t>
  </si>
  <si>
    <t>Do not exceed in any operations.</t>
  </si>
  <si>
    <t>Do not exceed except in smooth air.</t>
  </si>
  <si>
    <t>Do not make full or abrupt control movements above Va.</t>
  </si>
  <si>
    <t>V-SPEEDS AND AIRSPEED INDICATOR MARKINGS</t>
  </si>
  <si>
    <t>GREEN ARC</t>
  </si>
  <si>
    <t>YELLOW ARC</t>
  </si>
  <si>
    <t>RED LINE</t>
  </si>
  <si>
    <t>Airspeed range KTS</t>
  </si>
  <si>
    <t>Airspeed range MPH</t>
  </si>
  <si>
    <t>54 to 134 KTS</t>
  </si>
  <si>
    <t>134 to 183 KTS</t>
  </si>
  <si>
    <t>184 KTS</t>
  </si>
  <si>
    <t>62 to 154MPH</t>
  </si>
  <si>
    <t>154 to 211 MPH</t>
  </si>
  <si>
    <t>212 MPH</t>
  </si>
  <si>
    <t xml:space="preserve">Normal operating range. </t>
  </si>
  <si>
    <t>Operations must be conducted with caution and only in smooth air.</t>
  </si>
  <si>
    <t>Maximum speed for all operations.</t>
  </si>
  <si>
    <t>Pitts S-2C N312PS</t>
  </si>
  <si>
    <t>lbs.</t>
  </si>
  <si>
    <t>(-) RUN-UP &amp; TAXI</t>
  </si>
  <si>
    <r>
      <t>V</t>
    </r>
    <r>
      <rPr>
        <b/>
        <sz val="8"/>
        <rFont val="Arial"/>
        <family val="2"/>
      </rPr>
      <t>ne</t>
    </r>
  </si>
  <si>
    <t>Maximum forward CG:</t>
  </si>
  <si>
    <t>Maximum aft CG:</t>
  </si>
  <si>
    <t>LANDING WEIGHT/CG</t>
  </si>
  <si>
    <t>TWIN COMANCHE 8259Y</t>
  </si>
  <si>
    <t>Maximum gross weight:</t>
  </si>
  <si>
    <t>BASIC EMPTY WEIGHT</t>
  </si>
  <si>
    <t>FUEL - INBOARD TANKS (54 GAL. MAX)</t>
  </si>
  <si>
    <t>FUEL - OUTBOARD TANKS (30 GAL. MAX)</t>
  </si>
  <si>
    <t>PASSENGERS (BACK SEATS - 235 LBS. MAX)</t>
  </si>
  <si>
    <t>PASSENGERS (CENTER SEATS)</t>
  </si>
  <si>
    <t>PILOT AND PASSENGER (FRONT SEATS)</t>
  </si>
  <si>
    <t>AFTER FUEL BURN (OUTBOARD TANKS)</t>
  </si>
  <si>
    <t>AFTER FUEL BURN (MAIN TANKS)</t>
  </si>
  <si>
    <t>3600 LBS. Maximum Gross Takeoff Weight</t>
  </si>
  <si>
    <t>3600 LBS. Maximum Landing Weight</t>
  </si>
  <si>
    <t>250 LBS. Maximum Baggage Weight</t>
  </si>
  <si>
    <t>Center of Gravity limitations:</t>
  </si>
  <si>
    <t>Weight in lbs.</t>
  </si>
  <si>
    <t>Arm Forward Limit (in. Aft of Datum)</t>
  </si>
  <si>
    <t>Arm Rearward Limit(in. Aft of Datum)</t>
  </si>
  <si>
    <t>2,450 or less</t>
  </si>
  <si>
    <t>TOTAL (RAMP WEIGHT)</t>
  </si>
  <si>
    <t>TOTAL (TAKEOFF WEIGHT)</t>
  </si>
  <si>
    <t>in. at 3600 lbs. max gross weight</t>
  </si>
  <si>
    <t>in. 3600 lbs. max gross weight</t>
  </si>
  <si>
    <t>ZERO FUEL WEIGHT</t>
  </si>
  <si>
    <t>2904.8 LBS. No payload, full fuel / 707.2 lb. max payload w/ full fuel</t>
  </si>
  <si>
    <t>Published</t>
  </si>
  <si>
    <r>
      <t xml:space="preserve">Single-engine absolute ceiling </t>
    </r>
    <r>
      <rPr>
        <sz val="10"/>
        <rFont val="Arial"/>
        <family val="2"/>
      </rPr>
      <t>(density altitude)</t>
    </r>
    <r>
      <rPr>
        <b/>
        <sz val="10"/>
        <rFont val="Arial"/>
        <family val="2"/>
      </rPr>
      <t>:</t>
    </r>
  </si>
  <si>
    <r>
      <t xml:space="preserve">Single-engine service ceiling </t>
    </r>
    <r>
      <rPr>
        <sz val="10"/>
        <rFont val="Arial"/>
        <family val="2"/>
      </rPr>
      <t>(density altitude)</t>
    </r>
    <r>
      <rPr>
        <b/>
        <sz val="10"/>
        <rFont val="Arial"/>
        <family val="2"/>
      </rPr>
      <t>:</t>
    </r>
  </si>
  <si>
    <t>Actual based on weight</t>
  </si>
  <si>
    <t>Available remaining payload:</t>
  </si>
  <si>
    <t>Percentage under/above maximum gross weight:</t>
  </si>
  <si>
    <t>mph</t>
  </si>
  <si>
    <t>At Landing Weight</t>
  </si>
  <si>
    <t>Va based on T/O weight:</t>
  </si>
  <si>
    <t>Vyse based on T/O weight: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</si>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</sst>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"/>
    <numFmt numFmtId="166" formatCode="0.00_);[Red]\(0.00\)"/>
    <numFmt numFmtId="167" formatCode="#,##0.0"/>
  </numFmts>
  <fonts count="2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13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  <font>
      <b/>
      <sz val="10"/>
      <color indexed="57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Tahoma"/>
      <family val="0"/>
    </font>
    <font>
      <b/>
      <sz val="10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3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65" fontId="0" fillId="3" borderId="4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/>
    </xf>
    <xf numFmtId="1" fontId="5" fillId="0" borderId="9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5" fillId="0" borderId="1" xfId="0" applyNumberFormat="1" applyFont="1" applyFill="1" applyBorder="1" applyAlignment="1">
      <alignment horizontal="left"/>
    </xf>
    <xf numFmtId="165" fontId="11" fillId="0" borderId="9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2" xfId="0" applyFont="1" applyBorder="1" applyAlignment="1">
      <alignment/>
    </xf>
    <xf numFmtId="0" fontId="15" fillId="0" borderId="0" xfId="0" applyFont="1" applyAlignment="1">
      <alignment/>
    </xf>
    <xf numFmtId="167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5" fontId="0" fillId="5" borderId="12" xfId="0" applyNumberFormat="1" applyFill="1" applyBorder="1" applyAlignment="1">
      <alignment/>
    </xf>
    <xf numFmtId="2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5" fontId="0" fillId="5" borderId="13" xfId="0" applyNumberFormat="1" applyFill="1" applyBorder="1" applyAlignment="1">
      <alignment/>
    </xf>
    <xf numFmtId="0" fontId="0" fillId="0" borderId="10" xfId="0" applyBorder="1" applyAlignment="1">
      <alignment/>
    </xf>
    <xf numFmtId="165" fontId="0" fillId="3" borderId="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5" fontId="0" fillId="5" borderId="15" xfId="0" applyNumberFormat="1" applyFill="1" applyBorder="1" applyAlignment="1">
      <alignment/>
    </xf>
    <xf numFmtId="165" fontId="0" fillId="5" borderId="16" xfId="0" applyNumberFormat="1" applyFill="1" applyBorder="1" applyAlignment="1">
      <alignment/>
    </xf>
    <xf numFmtId="165" fontId="0" fillId="5" borderId="17" xfId="0" applyNumberFormat="1" applyFill="1" applyBorder="1" applyAlignment="1">
      <alignment/>
    </xf>
    <xf numFmtId="0" fontId="1" fillId="0" borderId="1" xfId="0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167" fontId="11" fillId="0" borderId="19" xfId="0" applyNumberFormat="1" applyFont="1" applyBorder="1" applyAlignment="1">
      <alignment horizontal="center"/>
    </xf>
    <xf numFmtId="165" fontId="10" fillId="3" borderId="4" xfId="0" applyNumberFormat="1" applyFont="1" applyFill="1" applyBorder="1" applyAlignment="1">
      <alignment horizontal="center"/>
    </xf>
    <xf numFmtId="165" fontId="10" fillId="3" borderId="2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165" fontId="17" fillId="5" borderId="23" xfId="0" applyNumberFormat="1" applyFont="1" applyFill="1" applyBorder="1" applyAlignment="1">
      <alignment/>
    </xf>
    <xf numFmtId="2" fontId="18" fillId="4" borderId="24" xfId="0" applyNumberFormat="1" applyFont="1" applyFill="1" applyBorder="1" applyAlignment="1">
      <alignment horizontal="center"/>
    </xf>
    <xf numFmtId="165" fontId="17" fillId="5" borderId="12" xfId="0" applyNumberFormat="1" applyFont="1" applyFill="1" applyBorder="1" applyAlignment="1">
      <alignment/>
    </xf>
    <xf numFmtId="165" fontId="18" fillId="4" borderId="12" xfId="0" applyNumberFormat="1" applyFont="1" applyFill="1" applyBorder="1" applyAlignment="1">
      <alignment horizontal="center"/>
    </xf>
    <xf numFmtId="2" fontId="18" fillId="4" borderId="1" xfId="0" applyNumberFormat="1" applyFont="1" applyFill="1" applyBorder="1" applyAlignment="1">
      <alignment horizontal="center"/>
    </xf>
    <xf numFmtId="0" fontId="16" fillId="0" borderId="2" xfId="0" applyFont="1" applyBorder="1" applyAlignment="1">
      <alignment/>
    </xf>
    <xf numFmtId="165" fontId="11" fillId="0" borderId="3" xfId="0" applyNumberFormat="1" applyFont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11" fillId="0" borderId="3" xfId="0" applyNumberFormat="1" applyFont="1" applyFill="1" applyBorder="1" applyAlignment="1">
      <alignment horizontal="center"/>
    </xf>
    <xf numFmtId="0" fontId="5" fillId="0" borderId="25" xfId="0" applyFont="1" applyBorder="1" applyAlignment="1">
      <alignment/>
    </xf>
    <xf numFmtId="165" fontId="1" fillId="0" borderId="4" xfId="0" applyNumberFormat="1" applyFont="1" applyBorder="1" applyAlignment="1">
      <alignment horizontal="center"/>
    </xf>
    <xf numFmtId="165" fontId="18" fillId="4" borderId="26" xfId="0" applyNumberFormat="1" applyFont="1" applyFill="1" applyBorder="1" applyAlignment="1">
      <alignment horizontal="center"/>
    </xf>
    <xf numFmtId="165" fontId="0" fillId="5" borderId="27" xfId="0" applyNumberFormat="1" applyFill="1" applyBorder="1" applyAlignment="1">
      <alignment/>
    </xf>
    <xf numFmtId="165" fontId="11" fillId="6" borderId="19" xfId="0" applyNumberFormat="1" applyFont="1" applyFill="1" applyBorder="1" applyAlignment="1">
      <alignment horizontal="center"/>
    </xf>
    <xf numFmtId="165" fontId="1" fillId="6" borderId="28" xfId="0" applyNumberFormat="1" applyFont="1" applyFill="1" applyBorder="1" applyAlignment="1">
      <alignment horizontal="center"/>
    </xf>
    <xf numFmtId="167" fontId="19" fillId="4" borderId="29" xfId="0" applyNumberFormat="1" applyFont="1" applyFill="1" applyBorder="1" applyAlignment="1">
      <alignment horizontal="center"/>
    </xf>
    <xf numFmtId="167" fontId="19" fillId="4" borderId="21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65" fontId="0" fillId="5" borderId="1" xfId="0" applyNumberFormat="1" applyFill="1" applyBorder="1" applyAlignment="1">
      <alignment/>
    </xf>
    <xf numFmtId="167" fontId="1" fillId="0" borderId="1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6" fillId="0" borderId="4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9" fontId="16" fillId="0" borderId="4" xfId="0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1" fontId="16" fillId="0" borderId="4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165" fontId="0" fillId="3" borderId="3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3"/>
  <sheetViews>
    <sheetView tabSelected="1" workbookViewId="0" topLeftCell="A18">
      <selection activeCell="C38" sqref="C38"/>
    </sheetView>
  </sheetViews>
  <sheetFormatPr defaultColWidth="9.140625" defaultRowHeight="12.75"/>
  <cols>
    <col min="1" max="1" width="6.421875" style="0" customWidth="1"/>
    <col min="2" max="2" width="41.8515625" style="0" customWidth="1"/>
    <col min="3" max="3" width="16.57421875" style="0" customWidth="1"/>
    <col min="4" max="4" width="21.57421875" style="0" customWidth="1"/>
    <col min="5" max="5" width="20.7109375" style="0" customWidth="1"/>
    <col min="6" max="6" width="19.00390625" style="0" customWidth="1"/>
  </cols>
  <sheetData>
    <row r="2" ht="23.25">
      <c r="B2" s="50" t="s">
        <v>46</v>
      </c>
    </row>
    <row r="3" spans="2:3" ht="12.75">
      <c r="B3" s="1" t="s">
        <v>8</v>
      </c>
      <c r="C3" s="1"/>
    </row>
    <row r="4" spans="2:6" ht="13.5" thickBot="1">
      <c r="B4" s="1"/>
      <c r="C4" s="1"/>
      <c r="E4" s="7"/>
      <c r="F4" s="19"/>
    </row>
    <row r="5" spans="2:6" ht="13.5" thickBot="1">
      <c r="B5" t="s">
        <v>47</v>
      </c>
      <c r="C5" s="46">
        <v>3600</v>
      </c>
      <c r="D5" t="s">
        <v>40</v>
      </c>
      <c r="E5" s="18" t="s">
        <v>4</v>
      </c>
      <c r="F5" s="8">
        <v>1</v>
      </c>
    </row>
    <row r="6" spans="2:5" ht="13.5" thickBot="1">
      <c r="B6" t="s">
        <v>43</v>
      </c>
      <c r="C6" s="92">
        <v>86.5</v>
      </c>
      <c r="D6" s="91" t="s">
        <v>67</v>
      </c>
      <c r="E6" s="10"/>
    </row>
    <row r="7" spans="2:5" ht="13.5" thickBot="1">
      <c r="B7" t="s">
        <v>44</v>
      </c>
      <c r="C7" s="92">
        <v>92</v>
      </c>
      <c r="D7" s="91" t="s">
        <v>66</v>
      </c>
      <c r="E7" s="10"/>
    </row>
    <row r="9" spans="2:6" ht="18" customHeight="1">
      <c r="B9" s="2" t="s">
        <v>0</v>
      </c>
      <c r="C9" s="2" t="s">
        <v>6</v>
      </c>
      <c r="D9" s="2" t="s">
        <v>1</v>
      </c>
      <c r="E9" s="2" t="s">
        <v>2</v>
      </c>
      <c r="F9" s="2" t="s">
        <v>5</v>
      </c>
    </row>
    <row r="10" spans="2:6" ht="18" customHeight="1">
      <c r="B10" s="3" t="s">
        <v>48</v>
      </c>
      <c r="C10" s="100"/>
      <c r="D10" s="88">
        <v>2400.8</v>
      </c>
      <c r="E10" s="88">
        <v>83.6</v>
      </c>
      <c r="F10" s="62">
        <f>D10*E10/F5</f>
        <v>200706.88</v>
      </c>
    </row>
    <row r="11" spans="2:6" ht="6.75" customHeight="1" thickBot="1">
      <c r="B11" s="10"/>
      <c r="C11" s="15"/>
      <c r="D11" s="17"/>
      <c r="E11" s="54"/>
      <c r="F11" s="55"/>
    </row>
    <row r="12" spans="2:6" ht="18" customHeight="1" thickBot="1">
      <c r="B12" s="3" t="s">
        <v>49</v>
      </c>
      <c r="C12" s="11">
        <v>54</v>
      </c>
      <c r="D12" s="60">
        <f>C12*6</f>
        <v>324</v>
      </c>
      <c r="E12" s="61">
        <v>90</v>
      </c>
      <c r="F12" s="62">
        <f>(D12*E12)/$F$5</f>
        <v>29160</v>
      </c>
    </row>
    <row r="13" spans="2:6" ht="18" customHeight="1" thickBot="1">
      <c r="B13" s="57" t="s">
        <v>50</v>
      </c>
      <c r="C13" s="115">
        <v>30</v>
      </c>
      <c r="D13" s="59">
        <f>C13*6</f>
        <v>180</v>
      </c>
      <c r="E13" s="77">
        <v>95</v>
      </c>
      <c r="F13" s="78">
        <f>(D13*E13)/$F$5</f>
        <v>17100</v>
      </c>
    </row>
    <row r="14" spans="2:6" ht="18" customHeight="1" thickBot="1" thickTop="1">
      <c r="B14" s="99" t="s">
        <v>68</v>
      </c>
      <c r="C14" s="53"/>
      <c r="D14" s="114">
        <f>SUM(D10:D13)</f>
        <v>2904.8</v>
      </c>
      <c r="E14" s="102">
        <f>F14/D14</f>
        <v>85.0202698980997</v>
      </c>
      <c r="F14" s="101">
        <f>SUM(F10:F13)</f>
        <v>246966.88</v>
      </c>
    </row>
    <row r="15" spans="2:6" ht="18" customHeight="1" thickBot="1">
      <c r="B15" s="52" t="s">
        <v>53</v>
      </c>
      <c r="C15" s="63"/>
      <c r="D15" s="58">
        <v>370</v>
      </c>
      <c r="E15" s="61">
        <v>84.8</v>
      </c>
      <c r="F15" s="62">
        <f>D15*E15</f>
        <v>31376</v>
      </c>
    </row>
    <row r="16" spans="2:6" ht="18" customHeight="1" thickBot="1">
      <c r="B16" s="52" t="s">
        <v>52</v>
      </c>
      <c r="C16" s="64"/>
      <c r="D16" s="58">
        <v>150</v>
      </c>
      <c r="E16" s="61">
        <v>120.5</v>
      </c>
      <c r="F16" s="62">
        <f>D16*E16</f>
        <v>18075</v>
      </c>
    </row>
    <row r="17" spans="2:6" ht="18" customHeight="1" thickBot="1">
      <c r="B17" s="52" t="s">
        <v>51</v>
      </c>
      <c r="C17" s="64"/>
      <c r="D17" s="58"/>
      <c r="E17" s="61">
        <v>148.5</v>
      </c>
      <c r="F17" s="62">
        <f>D17*E17</f>
        <v>0</v>
      </c>
    </row>
    <row r="18" spans="2:12" ht="18" customHeight="1" thickBot="1">
      <c r="B18" s="52" t="s">
        <v>3</v>
      </c>
      <c r="C18" s="65"/>
      <c r="D18" s="58">
        <v>15</v>
      </c>
      <c r="E18" s="61">
        <v>142</v>
      </c>
      <c r="F18" s="62">
        <f>D18*E18</f>
        <v>2130</v>
      </c>
      <c r="L18" s="103"/>
    </row>
    <row r="19" spans="2:8" ht="18" customHeight="1" thickBot="1">
      <c r="B19" s="66" t="s">
        <v>64</v>
      </c>
      <c r="C19" s="94"/>
      <c r="D19" s="96">
        <f>SUM(D14:D18)</f>
        <v>3439.8</v>
      </c>
      <c r="E19" s="4">
        <f>F19/D19</f>
        <v>86.79222047793476</v>
      </c>
      <c r="F19" s="51">
        <f>SUM(F14:F18)</f>
        <v>298547.88</v>
      </c>
      <c r="H19" s="104"/>
    </row>
    <row r="20" spans="2:6" ht="18" customHeight="1" thickBot="1" thickTop="1">
      <c r="B20" s="48" t="s">
        <v>41</v>
      </c>
      <c r="C20" s="56"/>
      <c r="D20" s="95">
        <v>-12</v>
      </c>
      <c r="E20" s="67">
        <v>90</v>
      </c>
      <c r="F20" s="68">
        <f>D20*E20</f>
        <v>-1080</v>
      </c>
    </row>
    <row r="21" spans="2:6" ht="18" customHeight="1" thickBot="1">
      <c r="B21" s="79" t="s">
        <v>65</v>
      </c>
      <c r="C21" s="80"/>
      <c r="D21" s="93">
        <f>D19+D20</f>
        <v>3427.8</v>
      </c>
      <c r="E21" s="81">
        <f>F21/D21</f>
        <v>86.78099072291265</v>
      </c>
      <c r="F21" s="97">
        <f>F19+F20</f>
        <v>297467.88</v>
      </c>
    </row>
    <row r="22" spans="2:6" ht="18" customHeight="1" thickBot="1">
      <c r="B22" s="49" t="s">
        <v>54</v>
      </c>
      <c r="C22" s="69">
        <v>-10</v>
      </c>
      <c r="D22" s="86">
        <f>C22*6</f>
        <v>-60</v>
      </c>
      <c r="E22" s="88">
        <v>95</v>
      </c>
      <c r="F22" s="89">
        <f>D22*E22</f>
        <v>-5700</v>
      </c>
    </row>
    <row r="23" spans="2:6" ht="18" customHeight="1" thickBot="1">
      <c r="B23" s="49" t="s">
        <v>55</v>
      </c>
      <c r="C23" s="70">
        <v>-20</v>
      </c>
      <c r="D23" s="87">
        <f>C23*6</f>
        <v>-120</v>
      </c>
      <c r="E23" s="12">
        <v>90</v>
      </c>
      <c r="F23" s="90">
        <f>D23*E23</f>
        <v>-10800</v>
      </c>
    </row>
    <row r="24" spans="2:6" ht="18" customHeight="1">
      <c r="B24" s="85" t="s">
        <v>45</v>
      </c>
      <c r="C24" s="82" t="s">
        <v>80</v>
      </c>
      <c r="D24" s="83">
        <f>D21+SUM(D22:D23)</f>
        <v>3247.8</v>
      </c>
      <c r="E24" s="84">
        <f>F24/D24</f>
        <v>86.51021614631442</v>
      </c>
      <c r="F24" s="98">
        <f>F21+SUM(F22:F23)</f>
        <v>280967.88</v>
      </c>
    </row>
    <row r="25" spans="2:6" ht="18" customHeight="1" thickBot="1">
      <c r="B25" s="38"/>
      <c r="C25" s="15"/>
      <c r="D25" s="47"/>
      <c r="E25" s="47"/>
      <c r="F25" s="16"/>
    </row>
    <row r="26" spans="2:6" ht="18" customHeight="1" thickBot="1">
      <c r="B26" s="38" t="s">
        <v>74</v>
      </c>
      <c r="C26" s="105">
        <f>3600-D21</f>
        <v>172.19999999999982</v>
      </c>
      <c r="D26" s="112" t="s">
        <v>40</v>
      </c>
      <c r="E26" s="47" t="s">
        <v>77</v>
      </c>
      <c r="F26" s="16"/>
    </row>
    <row r="27" spans="2:6" ht="18" customHeight="1" thickBot="1">
      <c r="B27" s="106" t="s">
        <v>75</v>
      </c>
      <c r="C27" s="109">
        <f>((3600-D21))/3600</f>
        <v>0.04783333333333328</v>
      </c>
      <c r="D27" s="47"/>
      <c r="E27" s="109">
        <f>((3600-D24))/3600</f>
        <v>0.09783333333333329</v>
      </c>
      <c r="F27" s="16"/>
    </row>
    <row r="28" spans="2:6" ht="18" customHeight="1" thickBot="1">
      <c r="B28" s="106" t="s">
        <v>78</v>
      </c>
      <c r="C28" s="113">
        <f>SQRT(D21/3600)*162</f>
        <v>158.07802503827025</v>
      </c>
      <c r="D28" s="112" t="s">
        <v>76</v>
      </c>
      <c r="E28" s="113">
        <f>SQRT(D24/3600)*162</f>
        <v>153.87157632259442</v>
      </c>
      <c r="F28" s="112" t="s">
        <v>76</v>
      </c>
    </row>
    <row r="29" spans="2:6" ht="18" customHeight="1" thickBot="1">
      <c r="B29" s="106" t="s">
        <v>79</v>
      </c>
      <c r="C29" s="113">
        <f>SQRT(D21/3600)*105</f>
        <v>102.45797919147147</v>
      </c>
      <c r="D29" s="112" t="s">
        <v>76</v>
      </c>
      <c r="E29" s="113">
        <f>SQRT(D24/3600)*105</f>
        <v>99.73157724612601</v>
      </c>
      <c r="F29" s="112" t="s">
        <v>76</v>
      </c>
    </row>
    <row r="30" spans="2:6" ht="18" customHeight="1">
      <c r="B30" s="106"/>
      <c r="C30" s="111"/>
      <c r="D30" s="112"/>
      <c r="E30" s="47"/>
      <c r="F30" s="16"/>
    </row>
    <row r="31" spans="2:5" ht="18" customHeight="1">
      <c r="B31" s="1" t="s">
        <v>7</v>
      </c>
      <c r="C31" t="s">
        <v>56</v>
      </c>
      <c r="D31" s="14"/>
      <c r="E31" s="14"/>
    </row>
    <row r="32" spans="2:5" ht="18" customHeight="1">
      <c r="B32" s="1"/>
      <c r="C32" t="s">
        <v>57</v>
      </c>
      <c r="D32" s="14"/>
      <c r="E32" s="14"/>
    </row>
    <row r="33" spans="2:5" ht="18" customHeight="1">
      <c r="B33" s="1"/>
      <c r="C33" t="s">
        <v>58</v>
      </c>
      <c r="D33" s="14"/>
      <c r="E33" s="14"/>
    </row>
    <row r="34" spans="2:5" ht="18" customHeight="1">
      <c r="B34" s="1"/>
      <c r="C34" t="s">
        <v>69</v>
      </c>
      <c r="D34" s="14"/>
      <c r="E34" s="14"/>
    </row>
    <row r="35" spans="2:5" ht="18" customHeight="1">
      <c r="B35" s="1"/>
      <c r="D35" s="14"/>
      <c r="E35" s="14"/>
    </row>
    <row r="36" spans="2:5" ht="24" customHeight="1">
      <c r="B36" s="1" t="s">
        <v>59</v>
      </c>
      <c r="C36" s="71" t="s">
        <v>60</v>
      </c>
      <c r="D36" s="72" t="s">
        <v>61</v>
      </c>
      <c r="E36" s="72" t="s">
        <v>62</v>
      </c>
    </row>
    <row r="37" spans="2:5" ht="18" customHeight="1">
      <c r="B37" s="1"/>
      <c r="C37" s="73">
        <v>3600</v>
      </c>
      <c r="D37" s="74">
        <v>86.5</v>
      </c>
      <c r="E37" s="74">
        <v>92</v>
      </c>
    </row>
    <row r="38" spans="2:5" ht="18" customHeight="1">
      <c r="B38" s="1"/>
      <c r="C38" s="73">
        <v>3200</v>
      </c>
      <c r="D38" s="74">
        <v>83</v>
      </c>
      <c r="E38" s="74">
        <v>92</v>
      </c>
    </row>
    <row r="39" spans="2:5" ht="18" customHeight="1">
      <c r="B39" s="1"/>
      <c r="C39" s="73" t="s">
        <v>63</v>
      </c>
      <c r="D39" s="74">
        <v>81</v>
      </c>
      <c r="E39" s="74">
        <v>92</v>
      </c>
    </row>
    <row r="40" spans="2:5" ht="18" customHeight="1">
      <c r="B40" s="1"/>
      <c r="C40" s="75"/>
      <c r="D40" s="76"/>
      <c r="E40" s="76"/>
    </row>
    <row r="41" spans="2:5" ht="18" customHeight="1">
      <c r="B41" s="1"/>
      <c r="C41" s="73" t="s">
        <v>70</v>
      </c>
      <c r="D41" s="74" t="s">
        <v>73</v>
      </c>
      <c r="E41" s="76"/>
    </row>
    <row r="42" spans="2:5" ht="18" customHeight="1">
      <c r="B42" s="1" t="s">
        <v>72</v>
      </c>
      <c r="C42" s="108">
        <v>5800</v>
      </c>
      <c r="D42" s="110">
        <f>C42*(1+(C27*2))</f>
        <v>6354.866666666666</v>
      </c>
      <c r="E42" s="10"/>
    </row>
    <row r="43" spans="2:4" ht="15">
      <c r="B43" s="1" t="s">
        <v>71</v>
      </c>
      <c r="C43" s="107">
        <v>7100</v>
      </c>
      <c r="D43" s="110">
        <f>C43*(1+(C27*2))</f>
        <v>7779.233333333333</v>
      </c>
    </row>
  </sheetData>
  <printOptions/>
  <pageMargins left="0.75" right="0.75" top="1" bottom="1" header="0.5" footer="0.5"/>
  <pageSetup fitToHeight="1" fitToWidth="1" horizontalDpi="300" verticalDpi="300" orientation="landscape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3"/>
  <sheetViews>
    <sheetView workbookViewId="0" topLeftCell="A1">
      <selection activeCell="B3" sqref="B3"/>
    </sheetView>
  </sheetViews>
  <sheetFormatPr defaultColWidth="9.140625" defaultRowHeight="12.75"/>
  <cols>
    <col min="1" max="1" width="6.421875" style="0" customWidth="1"/>
    <col min="2" max="5" width="18.7109375" style="0" customWidth="1"/>
    <col min="6" max="6" width="43.421875" style="0" customWidth="1"/>
  </cols>
  <sheetData>
    <row r="2" ht="12.75">
      <c r="B2" t="s">
        <v>39</v>
      </c>
    </row>
    <row r="3" spans="2:6" ht="12.75">
      <c r="B3" s="1" t="s">
        <v>24</v>
      </c>
      <c r="C3" s="1"/>
      <c r="E3" s="18"/>
      <c r="F3" s="19"/>
    </row>
    <row r="5" spans="2:6" ht="18" customHeight="1"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</row>
    <row r="6" spans="2:6" ht="18" customHeight="1">
      <c r="B6" s="42" t="s">
        <v>42</v>
      </c>
      <c r="C6" s="40" t="s">
        <v>18</v>
      </c>
      <c r="D6" s="24">
        <v>184</v>
      </c>
      <c r="E6" s="25">
        <v>212</v>
      </c>
      <c r="F6" s="32" t="s">
        <v>21</v>
      </c>
    </row>
    <row r="7" spans="2:6" ht="18" customHeight="1">
      <c r="B7" s="42" t="s">
        <v>14</v>
      </c>
      <c r="C7" s="41" t="s">
        <v>19</v>
      </c>
      <c r="D7" s="26">
        <v>134</v>
      </c>
      <c r="E7" s="27">
        <v>154</v>
      </c>
      <c r="F7" s="32" t="s">
        <v>22</v>
      </c>
    </row>
    <row r="8" spans="2:6" ht="18" customHeight="1">
      <c r="B8" s="42" t="s">
        <v>15</v>
      </c>
      <c r="C8" s="23" t="s">
        <v>20</v>
      </c>
      <c r="D8" s="28">
        <v>134</v>
      </c>
      <c r="E8" s="24">
        <v>154</v>
      </c>
      <c r="F8" s="33" t="s">
        <v>23</v>
      </c>
    </row>
    <row r="9" spans="2:6" ht="18" customHeight="1">
      <c r="B9" s="2" t="s">
        <v>16</v>
      </c>
      <c r="C9" s="22" t="s">
        <v>28</v>
      </c>
      <c r="D9" s="20" t="s">
        <v>29</v>
      </c>
      <c r="E9" s="20" t="s">
        <v>17</v>
      </c>
      <c r="F9" s="21"/>
    </row>
    <row r="10" spans="2:6" ht="18" customHeight="1">
      <c r="B10" s="43" t="s">
        <v>25</v>
      </c>
      <c r="C10" s="29" t="s">
        <v>30</v>
      </c>
      <c r="D10" s="12" t="s">
        <v>33</v>
      </c>
      <c r="E10" s="34" t="s">
        <v>36</v>
      </c>
      <c r="F10" s="5"/>
    </row>
    <row r="11" spans="2:6" ht="18" customHeight="1">
      <c r="B11" s="44" t="s">
        <v>26</v>
      </c>
      <c r="C11" s="29" t="s">
        <v>31</v>
      </c>
      <c r="D11" s="6" t="s">
        <v>34</v>
      </c>
      <c r="E11" s="35" t="s">
        <v>37</v>
      </c>
      <c r="F11" s="31"/>
    </row>
    <row r="12" spans="2:6" ht="18" customHeight="1">
      <c r="B12" s="45" t="s">
        <v>27</v>
      </c>
      <c r="C12" s="23" t="s">
        <v>32</v>
      </c>
      <c r="D12" s="12" t="s">
        <v>35</v>
      </c>
      <c r="E12" s="39" t="s">
        <v>38</v>
      </c>
      <c r="F12" s="30"/>
    </row>
    <row r="13" spans="2:6" ht="18" customHeight="1">
      <c r="B13" s="10"/>
      <c r="C13" s="15"/>
      <c r="D13" s="17"/>
      <c r="E13" s="17"/>
      <c r="F13" s="16"/>
    </row>
    <row r="14" spans="2:6" ht="12.75">
      <c r="B14" s="10"/>
      <c r="C14" s="10"/>
      <c r="D14" s="13"/>
      <c r="E14" s="9"/>
      <c r="F14" s="9"/>
    </row>
    <row r="15" spans="2:6" ht="12.75">
      <c r="B15" s="36"/>
      <c r="C15" s="10"/>
      <c r="D15" s="14"/>
      <c r="E15" s="14"/>
      <c r="F15" s="10"/>
    </row>
    <row r="16" spans="2:6" ht="12.75">
      <c r="B16" s="36"/>
      <c r="C16" s="10"/>
      <c r="D16" s="14"/>
      <c r="E16" s="14"/>
      <c r="F16" s="10"/>
    </row>
    <row r="17" spans="2:6" ht="12.75">
      <c r="B17" s="36"/>
      <c r="C17" s="37"/>
      <c r="D17" s="10"/>
      <c r="E17" s="10"/>
      <c r="F17" s="10"/>
    </row>
    <row r="18" spans="2:6" ht="12.75">
      <c r="B18" s="10"/>
      <c r="C18" s="38"/>
      <c r="D18" s="10"/>
      <c r="E18" s="10"/>
      <c r="F18" s="10"/>
    </row>
    <row r="19" spans="2:6" ht="12.75">
      <c r="B19" s="10"/>
      <c r="C19" s="10"/>
      <c r="D19" s="10"/>
      <c r="E19" s="10"/>
      <c r="F19" s="10"/>
    </row>
    <row r="20" spans="2:6" ht="12.75">
      <c r="B20" s="10"/>
      <c r="C20" s="38"/>
      <c r="D20" s="10"/>
      <c r="E20" s="10"/>
      <c r="F20" s="10"/>
    </row>
    <row r="21" spans="2:6" ht="12.75">
      <c r="B21" s="10"/>
      <c r="C21" s="10"/>
      <c r="D21" s="10"/>
      <c r="E21" s="10"/>
      <c r="F21" s="10"/>
    </row>
    <row r="22" spans="2:6" ht="12.75">
      <c r="B22" s="10"/>
      <c r="C22" s="38"/>
      <c r="D22" s="10"/>
      <c r="E22" s="10"/>
      <c r="F22" s="10"/>
    </row>
    <row r="23" spans="2:6" ht="12.75">
      <c r="B23" s="10"/>
      <c r="C23" s="10"/>
      <c r="D23" s="10"/>
      <c r="E23" s="10"/>
      <c r="F23" s="10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Ferguson</dc:creator>
  <cp:keywords/>
  <dc:description/>
  <cp:lastModifiedBy>RAF</cp:lastModifiedBy>
  <cp:lastPrinted>2002-05-29T17:13:35Z</cp:lastPrinted>
  <dcterms:created xsi:type="dcterms:W3CDTF">2000-06-17T18:58:43Z</dcterms:created>
  <dcterms:modified xsi:type="dcterms:W3CDTF">2004-12-31T17:07:47Z</dcterms:modified>
  <cp:category/>
  <cp:version/>
  <cp:contentType/>
  <cp:contentStatus/>
</cp:coreProperties>
</file>